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85" windowWidth="23655" windowHeight="10425" activeTab="2"/>
  </bookViews>
  <sheets>
    <sheet name="Вероятности текущий муллиган" sheetId="7" r:id="rId1"/>
    <sheet name="правило буравчика" sheetId="8" r:id="rId2"/>
    <sheet name="Новое правило муллигана" sheetId="9" r:id="rId3"/>
  </sheets>
  <externalReferences>
    <externalReference r:id="rId4"/>
  </externalReferences>
  <definedNames>
    <definedName name="OLE_LINK1_1">'[1]Initial data'!#REF!</definedName>
    <definedName name="Ratings11">#REF!</definedName>
    <definedName name="С50">#REF!</definedName>
    <definedName name="ЧС">#REF!</definedName>
  </definedNames>
  <calcPr calcId="145621"/>
</workbook>
</file>

<file path=xl/calcChain.xml><?xml version="1.0" encoding="utf-8"?>
<calcChain xmlns="http://schemas.openxmlformats.org/spreadsheetml/2006/main">
  <c r="H24" i="9" l="1"/>
  <c r="H25" i="9"/>
  <c r="H26" i="9"/>
  <c r="H23" i="9"/>
  <c r="D20" i="9"/>
  <c r="E20" i="9" s="1"/>
  <c r="D19" i="9"/>
  <c r="E19" i="9" s="1"/>
  <c r="D18" i="9"/>
  <c r="E18" i="9" s="1"/>
  <c r="D17" i="9"/>
  <c r="D14" i="9"/>
  <c r="E14" i="9" s="1"/>
  <c r="D13" i="9"/>
  <c r="E13" i="9" s="1"/>
  <c r="D12" i="9"/>
  <c r="E12" i="9" s="1"/>
  <c r="D11" i="9"/>
  <c r="D8" i="9"/>
  <c r="E7" i="9"/>
  <c r="D7" i="9"/>
  <c r="D6" i="9"/>
  <c r="D5" i="9"/>
  <c r="E6" i="9" s="1"/>
  <c r="D25" i="9" l="1"/>
  <c r="D24" i="9"/>
  <c r="D26" i="9"/>
  <c r="E26" i="9"/>
  <c r="D23" i="9"/>
  <c r="E24" i="9" s="1"/>
  <c r="E8" i="9"/>
  <c r="E41" i="7"/>
  <c r="E40" i="7"/>
  <c r="E39" i="7"/>
  <c r="E38" i="7"/>
  <c r="D41" i="7"/>
  <c r="D40" i="7"/>
  <c r="D39" i="7"/>
  <c r="D38" i="7"/>
  <c r="C41" i="7"/>
  <c r="C40" i="7"/>
  <c r="C39" i="7"/>
  <c r="C38" i="7"/>
  <c r="D20" i="7"/>
  <c r="D19" i="7"/>
  <c r="D18" i="7"/>
  <c r="D17" i="7"/>
  <c r="D14" i="7"/>
  <c r="D13" i="7"/>
  <c r="D12" i="7"/>
  <c r="D11" i="7"/>
  <c r="P8" i="7"/>
  <c r="P7" i="7"/>
  <c r="P6" i="7"/>
  <c r="P5" i="7"/>
  <c r="N8" i="7"/>
  <c r="N7" i="7"/>
  <c r="N6" i="7"/>
  <c r="N5" i="7"/>
  <c r="L8" i="7"/>
  <c r="L7" i="7"/>
  <c r="L6" i="7"/>
  <c r="L5" i="7"/>
  <c r="J8" i="7"/>
  <c r="J7" i="7"/>
  <c r="J6" i="7"/>
  <c r="K7" i="7" s="1"/>
  <c r="J5" i="7"/>
  <c r="H8" i="7"/>
  <c r="D5" i="7"/>
  <c r="F5" i="7"/>
  <c r="H5" i="7"/>
  <c r="D6" i="7"/>
  <c r="F6" i="7"/>
  <c r="H6" i="7"/>
  <c r="D7" i="7"/>
  <c r="F7" i="7"/>
  <c r="H7" i="7"/>
  <c r="D8" i="7"/>
  <c r="F8" i="7"/>
  <c r="E25" i="9" l="1"/>
  <c r="O6" i="7"/>
  <c r="G6" i="7"/>
  <c r="E6" i="7"/>
  <c r="D23" i="7"/>
  <c r="I6" i="7"/>
  <c r="I8" i="7"/>
  <c r="M8" i="7"/>
  <c r="D24" i="7"/>
  <c r="E24" i="7" s="1"/>
  <c r="E7" i="7"/>
  <c r="D25" i="7"/>
  <c r="I7" i="7"/>
  <c r="M7" i="7"/>
  <c r="E8" i="7"/>
  <c r="M6" i="7"/>
  <c r="K8" i="7"/>
  <c r="O8" i="7"/>
  <c r="D26" i="7"/>
  <c r="K6" i="7"/>
  <c r="O7" i="7"/>
  <c r="G7" i="7"/>
  <c r="E20" i="7"/>
  <c r="E19" i="7"/>
  <c r="E18" i="7"/>
  <c r="E14" i="7"/>
  <c r="E13" i="7"/>
  <c r="E12" i="7"/>
  <c r="G8" i="7"/>
  <c r="E26" i="7" l="1"/>
  <c r="E25" i="7"/>
</calcChain>
</file>

<file path=xl/sharedStrings.xml><?xml version="1.0" encoding="utf-8"?>
<sst xmlns="http://schemas.openxmlformats.org/spreadsheetml/2006/main" count="114" uniqueCount="41">
  <si>
    <t>-</t>
  </si>
  <si>
    <t>t2</t>
  </si>
  <si>
    <t>t3</t>
  </si>
  <si>
    <t>t4</t>
  </si>
  <si>
    <t>t5</t>
  </si>
  <si>
    <t>t6</t>
  </si>
  <si>
    <t>-2%</t>
  </si>
  <si>
    <t>+2%</t>
  </si>
  <si>
    <t>-0.1%</t>
  </si>
  <si>
    <t>+0.1%</t>
  </si>
  <si>
    <t>ф</t>
  </si>
  <si>
    <t>Текущий муллиган</t>
  </si>
  <si>
    <t>работает для 1-4 копий</t>
  </si>
  <si>
    <t>+1 копия</t>
  </si>
  <si>
    <t>+1 подрованная карта</t>
  </si>
  <si>
    <t>-1 подрованная карта</t>
  </si>
  <si>
    <t>-1 копия</t>
  </si>
  <si>
    <t>исходное значение вероятности</t>
  </si>
  <si>
    <t>Комплект карт</t>
  </si>
  <si>
    <t>Вероятность для каждой карты быть подрованной на ход Х</t>
  </si>
  <si>
    <t>количество копий в колоде</t>
  </si>
  <si>
    <t>Вероятность для стартовой руки (7 карт)</t>
  </si>
  <si>
    <t>разница</t>
  </si>
  <si>
    <t>Вероятность ход 2</t>
  </si>
  <si>
    <t>Вероятность ход 3</t>
  </si>
  <si>
    <t>Вероятность ход 4</t>
  </si>
  <si>
    <t>Вероятность ход 5</t>
  </si>
  <si>
    <t>Вероятность ход 6</t>
  </si>
  <si>
    <t>Вероятность ход 7</t>
  </si>
  <si>
    <t>Накопленный итог:</t>
  </si>
  <si>
    <t>Вероятность для стартовой руки (6 карт)</t>
  </si>
  <si>
    <t>Вероятность для стартовой руки (5 карт)</t>
  </si>
  <si>
    <t>Вероятность для стартовой руки (7, 6 и 5 карт)</t>
  </si>
  <si>
    <t>СУММА</t>
  </si>
  <si>
    <r>
      <t xml:space="preserve">Магические числа:
1 копия, 1 в стартовой = 12%
2 копии, 1 в стартовой = 22%
3 копии, 1 в стартовой = 32%
4 копии, 1 в стартовой = 40%
Правило буравчика:
+1 подрованная карта +0.1 %  или +1 копия в библиотеке = +2% вероятности
</t>
    </r>
    <r>
      <rPr>
        <b/>
        <sz val="11"/>
        <color rgb="FFFF0000"/>
        <rFont val="Calibri"/>
        <family val="2"/>
        <charset val="204"/>
      </rPr>
      <t>Держите в уме, что все эти данные - результат эвристической оценки, они не на 100% точны, но дают вам достаточно инструментов для информаирования тактических решений во время матча.</t>
    </r>
  </si>
  <si>
    <t>Разница вероятности при поиске конкретной карты во время муллигана до 6 и до 5</t>
  </si>
  <si>
    <t>Разница вероятности получения конкретной карты в первые 7 ходов</t>
  </si>
  <si>
    <t>Кип 7 карт, мулиган до 6 и до 5 и суммарная вероятность</t>
  </si>
  <si>
    <t>Вероятность найти карту в стартовых 7 и подровать ее в первые 7 ходов</t>
  </si>
  <si>
    <t>Главные моменты:
- вероятность подровать конкретную карту  растет на 0.1% каждый ход и на 2% за каждую лишнюю копию в колоде из 60 карт
- При муллиганах, вероятность найти конкретную карту в стартовой падает на 5% в каждой итерации муллигана (не считая скрай) - т.е. если сайдборд ваш решает, то вы мулиганитесь до 5 не глядя в поисках нужных карт.
- Если вы готовы мулиганиться до 5 в посиках конкретных сильных опций (к примеру, лучей), то каждая копия добавит до 5% вероятности к успеху (при мулигане 7-6-5).
- Разница в вероятности ведет себя не линейно и если для шага между 1 и 2 копиями релевантна, то разница между 2 и 3 менее релевантна, а уж 4я коппия и вовсе маргинальна. Этот факт очень помогает правильно билдить колоды, имейте ввиду:)</t>
  </si>
  <si>
    <t>разница с классическим муллиганом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</si>
</sst>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_(* #,##0.00_);_(* \(#,##0.00\);_(* &quot;-&quot;??_);_(@_)"/>
    <numFmt numFmtId="165" formatCode="0.000"/>
    <numFmt numFmtId="166" formatCode="_-* #,##0.00\ _р_._-;\-* #,##0.00\ _р_._-;_-* &quot;-&quot;??\ _р_._-;_-@_-"/>
    <numFmt numFmtId="167" formatCode="_(* #,##0.00_);_(* \(#,##0.00\);_(* \-??_);_(@_)"/>
    <numFmt numFmtId="168" formatCode="0.000000"/>
  </numFmts>
  <fonts count="40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b/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Mang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90">
    <xf numFmtId="0" fontId="0" fillId="0" borderId="0"/>
    <xf numFmtId="0" fontId="1" fillId="0" borderId="0"/>
    <xf numFmtId="0" fontId="6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166" fontId="10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1" fillId="0" borderId="0"/>
    <xf numFmtId="0" fontId="12" fillId="0" borderId="0"/>
    <xf numFmtId="0" fontId="13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6" fillId="8" borderId="2" applyNumberFormat="0" applyAlignment="0" applyProtection="0"/>
    <xf numFmtId="0" fontId="17" fillId="21" borderId="3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12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7" fillId="0" borderId="0"/>
    <xf numFmtId="0" fontId="28" fillId="0" borderId="0"/>
    <xf numFmtId="0" fontId="29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4" borderId="9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1" fillId="0" borderId="0" applyFill="0" applyBorder="0" applyAlignment="0" applyProtection="0"/>
    <xf numFmtId="9" fontId="28" fillId="0" borderId="0" applyFont="0" applyFill="0" applyBorder="0" applyAlignment="0" applyProtection="0"/>
    <xf numFmtId="0" fontId="32" fillId="0" borderId="10" applyNumberFormat="0" applyFill="0" applyAlignment="0" applyProtection="0"/>
    <xf numFmtId="0" fontId="33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31" fillId="0" borderId="0" applyFill="0" applyBorder="0" applyAlignment="0" applyProtection="0"/>
  </cellStyleXfs>
  <cellXfs count="48">
    <xf numFmtId="0" fontId="0" fillId="0" borderId="0" xfId="0" applyFont="1" applyAlignment="1"/>
    <xf numFmtId="0" fontId="1" fillId="2" borderId="0" xfId="1" applyFill="1" applyAlignment="1">
      <alignment horizontal="right" vertical="center"/>
    </xf>
    <xf numFmtId="0" fontId="6" fillId="2" borderId="0" xfId="2" applyFill="1" applyAlignment="1">
      <alignment horizontal="center" vertical="center"/>
    </xf>
    <xf numFmtId="0" fontId="6" fillId="3" borderId="1" xfId="2" applyBorder="1" applyAlignment="1">
      <alignment horizontal="center" vertical="center"/>
    </xf>
    <xf numFmtId="0" fontId="6" fillId="3" borderId="0" xfId="2" applyAlignment="1">
      <alignment horizontal="center" vertical="center"/>
    </xf>
    <xf numFmtId="165" fontId="6" fillId="3" borderId="1" xfId="2" applyNumberFormat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165" fontId="1" fillId="2" borderId="1" xfId="1" applyNumberForma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0" xfId="0" applyFont="1" applyFill="1" applyAlignment="1"/>
    <xf numFmtId="0" fontId="3" fillId="2" borderId="0" xfId="0" applyFont="1" applyFill="1" applyAlignment="1"/>
    <xf numFmtId="2" fontId="6" fillId="2" borderId="0" xfId="2" applyNumberForma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34" fillId="2" borderId="0" xfId="1" applyFont="1" applyFill="1" applyAlignment="1">
      <alignment horizontal="center" vertical="center"/>
    </xf>
    <xf numFmtId="0" fontId="35" fillId="2" borderId="0" xfId="2" applyFont="1" applyFill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left" vertical="center" wrapText="1"/>
    </xf>
    <xf numFmtId="0" fontId="1" fillId="2" borderId="0" xfId="1" applyFill="1" applyBorder="1" applyAlignment="1">
      <alignment horizontal="right" vertical="center"/>
    </xf>
    <xf numFmtId="0" fontId="2" fillId="2" borderId="0" xfId="2" applyFont="1" applyFill="1" applyBorder="1" applyAlignment="1">
      <alignment horizontal="left" vertical="center" wrapText="1"/>
    </xf>
    <xf numFmtId="0" fontId="6" fillId="2" borderId="0" xfId="2" applyFill="1" applyBorder="1" applyAlignment="1">
      <alignment horizontal="center" vertical="center"/>
    </xf>
    <xf numFmtId="0" fontId="1" fillId="2" borderId="12" xfId="1" applyFill="1" applyBorder="1" applyAlignment="1">
      <alignment horizontal="right" vertical="center"/>
    </xf>
    <xf numFmtId="0" fontId="6" fillId="2" borderId="12" xfId="2" applyFill="1" applyBorder="1" applyAlignment="1">
      <alignment horizontal="center" vertical="center"/>
    </xf>
    <xf numFmtId="49" fontId="0" fillId="2" borderId="0" xfId="0" applyNumberFormat="1" applyFont="1" applyFill="1" applyAlignment="1"/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/>
    </xf>
    <xf numFmtId="49" fontId="38" fillId="2" borderId="0" xfId="0" applyNumberFormat="1" applyFont="1" applyFill="1" applyAlignment="1">
      <alignment horizontal="center" vertical="center"/>
    </xf>
    <xf numFmtId="168" fontId="1" fillId="2" borderId="1" xfId="1" applyNumberFormat="1" applyFill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/>
    <xf numFmtId="49" fontId="6" fillId="3" borderId="1" xfId="2" applyNumberFormat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3" borderId="1" xfId="2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0" fontId="5" fillId="25" borderId="0" xfId="1" applyFont="1" applyFill="1" applyAlignment="1">
      <alignment horizontal="center" vertical="center"/>
    </xf>
    <xf numFmtId="0" fontId="2" fillId="2" borderId="0" xfId="2" applyFont="1" applyFill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7" fillId="2" borderId="0" xfId="0" applyFont="1" applyFill="1" applyAlignment="1">
      <alignment horizontal="left" vertical="top" wrapText="1"/>
    </xf>
    <xf numFmtId="0" fontId="1" fillId="2" borderId="0" xfId="1" applyFill="1" applyAlignment="1">
      <alignment horizontal="left" vertical="center" wrapText="1"/>
    </xf>
    <xf numFmtId="0" fontId="1" fillId="2" borderId="0" xfId="1" applyFill="1" applyAlignment="1">
      <alignment horizontal="left" vertical="center"/>
    </xf>
    <xf numFmtId="0" fontId="0" fillId="2" borderId="0" xfId="0" applyFont="1" applyFill="1" applyBorder="1" applyAlignment="1"/>
    <xf numFmtId="0" fontId="3" fillId="2" borderId="0" xfId="0" applyFont="1" applyFill="1" applyBorder="1" applyAlignment="1">
      <alignment wrapText="1"/>
    </xf>
    <xf numFmtId="2" fontId="39" fillId="26" borderId="0" xfId="0" applyNumberFormat="1" applyFont="1" applyFill="1" applyBorder="1" applyAlignment="1">
      <alignment horizontal="left"/>
    </xf>
  </cellXfs>
  <cellStyles count="9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Comma 2" xfId="21"/>
    <cellStyle name="Comma 2 2" xfId="22"/>
    <cellStyle name="Comma 3" xfId="23"/>
    <cellStyle name="Comma 3 2" xfId="24"/>
    <cellStyle name="Comma 4" xfId="25"/>
    <cellStyle name="Hyperlink 2" xfId="26"/>
    <cellStyle name="Hyperlink 3" xfId="27"/>
    <cellStyle name="Normal 2" xfId="28"/>
    <cellStyle name="Normal 2 2" xfId="29"/>
    <cellStyle name="Normal 2 2 2" xfId="30"/>
    <cellStyle name="Normal 2 3" xfId="31"/>
    <cellStyle name="Normal 2 4" xfId="32"/>
    <cellStyle name="Normal 3" xfId="33"/>
    <cellStyle name="Normal 4" xfId="34"/>
    <cellStyle name="Normal 4 2" xfId="35"/>
    <cellStyle name="Normal 5" xfId="36"/>
    <cellStyle name="Percent 2" xfId="37"/>
    <cellStyle name="Percent 2 2" xfId="38"/>
    <cellStyle name="Percent 3" xfId="39"/>
    <cellStyle name="Percent 3 2" xfId="40"/>
    <cellStyle name="Percent 4" xfId="41"/>
    <cellStyle name="Percent 4 2" xfId="42"/>
    <cellStyle name="Standard_Tabelle1" xfId="43"/>
    <cellStyle name="Акцент1 2" xfId="44"/>
    <cellStyle name="Акцент2 2" xfId="45"/>
    <cellStyle name="Акцент3 2" xfId="46"/>
    <cellStyle name="Акцент4 2" xfId="47"/>
    <cellStyle name="Акцент5 2" xfId="48"/>
    <cellStyle name="Акцент6 2" xfId="49"/>
    <cellStyle name="Ввод  2" xfId="50"/>
    <cellStyle name="Вывод 2" xfId="51"/>
    <cellStyle name="Вычисление 2" xfId="52"/>
    <cellStyle name="Гиперссылка 2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1"/>
    <cellStyle name="Обычный 2 2" xfId="62"/>
    <cellStyle name="Обычный 3" xfId="63"/>
    <cellStyle name="Обычный 3 2" xfId="64"/>
    <cellStyle name="Обычный 3 2 2" xfId="65"/>
    <cellStyle name="Обычный 3 3" xfId="66"/>
    <cellStyle name="Обычный 3 4" xfId="67"/>
    <cellStyle name="Обычный 4" xfId="68"/>
    <cellStyle name="Обычный 4 2" xfId="69"/>
    <cellStyle name="Обычный 4 2 2" xfId="70"/>
    <cellStyle name="Обычный 4 3" xfId="71"/>
    <cellStyle name="Обычный 4 4" xfId="72"/>
    <cellStyle name="Обычный 5" xfId="73"/>
    <cellStyle name="Обычный 6" xfId="74"/>
    <cellStyle name="Обычный 7" xfId="75"/>
    <cellStyle name="Плохой 2" xfId="76"/>
    <cellStyle name="Пояснение 2" xfId="77"/>
    <cellStyle name="Примечание 2" xfId="78"/>
    <cellStyle name="Процентный 2" xfId="79"/>
    <cellStyle name="Процентный 2 2" xfId="80"/>
    <cellStyle name="Процентный 3" xfId="81"/>
    <cellStyle name="Процентный 4" xfId="82"/>
    <cellStyle name="Процентный 5" xfId="83"/>
    <cellStyle name="Связанная ячейка 2" xfId="84"/>
    <cellStyle name="Текст предупреждения 2" xfId="85"/>
    <cellStyle name="Финансовый 2" xfId="86"/>
    <cellStyle name="Финансовый 2 2" xfId="87"/>
    <cellStyle name="Финансовый 3" xfId="88"/>
    <cellStyle name="Финансовый 4" xfId="89"/>
    <cellStyle name="Хороший 2" xfId="2"/>
  </cellStyles>
  <dxfs count="3">
    <dxf>
      <fill>
        <patternFill patternType="solid">
          <fgColor rgb="FFA2C4C9"/>
          <bgColor rgb="FFA2C4C9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B6D7A8"/>
          <bgColor rgb="FFB6D7A8"/>
        </patternFill>
      </fill>
    </dxf>
  </dxfs>
  <tableStyles count="1">
    <tableStyle name="Totals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'Вероятности текущий муллиган'!$B$32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муллиган'!$C$31:$I$31</c:f>
              <c:strCache>
                <c:ptCount val="7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ход 4</c:v>
                </c:pt>
                <c:pt idx="4">
                  <c:v>Вероятность ход 5</c:v>
                </c:pt>
                <c:pt idx="5">
                  <c:v>Вероятность ход 6</c:v>
                </c:pt>
                <c:pt idx="6">
                  <c:v>Вероятность ход 7</c:v>
                </c:pt>
              </c:strCache>
            </c:strRef>
          </c:cat>
          <c:val>
            <c:numRef>
              <c:f>'Вероятности текущий муллиган'!$C$32:$I$32</c:f>
              <c:numCache>
                <c:formatCode>0.000</c:formatCode>
                <c:ptCount val="7"/>
                <c:pt idx="0">
                  <c:v>0.11666666666666681</c:v>
                </c:pt>
                <c:pt idx="1">
                  <c:v>1.8867924528301883E-2</c:v>
                </c:pt>
                <c:pt idx="2">
                  <c:v>1.9230769230769273E-2</c:v>
                </c:pt>
                <c:pt idx="3">
                  <c:v>1.9607843137254943E-2</c:v>
                </c:pt>
                <c:pt idx="4">
                  <c:v>2.0000000000000018E-2</c:v>
                </c:pt>
                <c:pt idx="5">
                  <c:v>2.0408163265306145E-2</c:v>
                </c:pt>
                <c:pt idx="6">
                  <c:v>2.083333333333337E-2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'Вероятности текущий муллиган'!$B$33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муллиган'!$C$31:$I$31</c:f>
              <c:strCache>
                <c:ptCount val="7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ход 4</c:v>
                </c:pt>
                <c:pt idx="4">
                  <c:v>Вероятность ход 5</c:v>
                </c:pt>
                <c:pt idx="5">
                  <c:v>Вероятность ход 6</c:v>
                </c:pt>
                <c:pt idx="6">
                  <c:v>Вероятность ход 7</c:v>
                </c:pt>
              </c:strCache>
            </c:strRef>
          </c:cat>
          <c:val>
            <c:numRef>
              <c:f>'Вероятности текущий муллиган'!$C$33:$I$33</c:f>
              <c:numCache>
                <c:formatCode>0.000</c:formatCode>
                <c:ptCount val="7"/>
                <c:pt idx="0">
                  <c:v>0.22146892655367234</c:v>
                </c:pt>
                <c:pt idx="1">
                  <c:v>3.7735849056603765E-2</c:v>
                </c:pt>
                <c:pt idx="2">
                  <c:v>3.8461538461538436E-2</c:v>
                </c:pt>
                <c:pt idx="3">
                  <c:v>3.9215686274509776E-2</c:v>
                </c:pt>
                <c:pt idx="4">
                  <c:v>4.0000000000000036E-2</c:v>
                </c:pt>
                <c:pt idx="5">
                  <c:v>4.081632653061229E-2</c:v>
                </c:pt>
                <c:pt idx="6">
                  <c:v>4.166666666666663E-2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'Вероятности текущий муллиган'!$B$34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муллиган'!$C$31:$I$31</c:f>
              <c:strCache>
                <c:ptCount val="7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ход 4</c:v>
                </c:pt>
                <c:pt idx="4">
                  <c:v>Вероятность ход 5</c:v>
                </c:pt>
                <c:pt idx="5">
                  <c:v>Вероятность ход 6</c:v>
                </c:pt>
                <c:pt idx="6">
                  <c:v>Вероятность ход 7</c:v>
                </c:pt>
              </c:strCache>
            </c:strRef>
          </c:cat>
          <c:val>
            <c:numRef>
              <c:f>'Вероятности текущий муллиган'!$C$34:$I$34</c:f>
              <c:numCache>
                <c:formatCode>0.000</c:formatCode>
                <c:ptCount val="7"/>
                <c:pt idx="0">
                  <c:v>0.31542957334891886</c:v>
                </c:pt>
                <c:pt idx="1">
                  <c:v>5.6603773584905648E-2</c:v>
                </c:pt>
                <c:pt idx="2">
                  <c:v>5.7692307692307709E-2</c:v>
                </c:pt>
                <c:pt idx="3">
                  <c:v>5.8823529411764719E-2</c:v>
                </c:pt>
                <c:pt idx="4">
                  <c:v>6.0000000000000053E-2</c:v>
                </c:pt>
                <c:pt idx="5">
                  <c:v>6.1224489795918324E-2</c:v>
                </c:pt>
                <c:pt idx="6">
                  <c:v>6.25E-2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'Вероятности текущий муллиган'!$B$35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муллиган'!$C$31:$I$31</c:f>
              <c:strCache>
                <c:ptCount val="7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ход 4</c:v>
                </c:pt>
                <c:pt idx="4">
                  <c:v>Вероятность ход 5</c:v>
                </c:pt>
                <c:pt idx="5">
                  <c:v>Вероятность ход 6</c:v>
                </c:pt>
                <c:pt idx="6">
                  <c:v>Вероятность ход 7</c:v>
                </c:pt>
              </c:strCache>
            </c:strRef>
          </c:cat>
          <c:val>
            <c:numRef>
              <c:f>'Вероятности текущий муллиган'!$C$35:$I$35</c:f>
              <c:numCache>
                <c:formatCode>0.000</c:formatCode>
                <c:ptCount val="7"/>
                <c:pt idx="0">
                  <c:v>0.39949962574466558</c:v>
                </c:pt>
                <c:pt idx="1">
                  <c:v>7.547169811320753E-2</c:v>
                </c:pt>
                <c:pt idx="2">
                  <c:v>7.6923076923076872E-2</c:v>
                </c:pt>
                <c:pt idx="3">
                  <c:v>7.8431372549019662E-2</c:v>
                </c:pt>
                <c:pt idx="4">
                  <c:v>7.999999999999996E-2</c:v>
                </c:pt>
                <c:pt idx="5">
                  <c:v>8.1632653061224469E-2</c:v>
                </c:pt>
                <c:pt idx="6">
                  <c:v>8.333333333333337E-2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25248"/>
        <c:axId val="153126784"/>
      </c:lineChart>
      <c:catAx>
        <c:axId val="153125248"/>
        <c:scaling>
          <c:orientation val="minMax"/>
        </c:scaling>
        <c:delete val="0"/>
        <c:axPos val="b"/>
        <c:majorTickMark val="out"/>
        <c:minorTickMark val="none"/>
        <c:tickLblPos val="nextTo"/>
        <c:crossAx val="153126784"/>
        <c:crosses val="autoZero"/>
        <c:auto val="1"/>
        <c:lblAlgn val="ctr"/>
        <c:lblOffset val="100"/>
        <c:noMultiLvlLbl val="0"/>
      </c:catAx>
      <c:valAx>
        <c:axId val="15312678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53125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'Вероятности текущий муллиган'!$B$32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муллиган'!$C$37:$F$37</c:f>
              <c:strCache>
                <c:ptCount val="4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для стартовой руки (7, 6 и 5 карт)</c:v>
                </c:pt>
              </c:strCache>
            </c:strRef>
          </c:cat>
          <c:val>
            <c:numRef>
              <c:f>'Вероятности текущий муллиган'!$C$38:$F$38</c:f>
              <c:numCache>
                <c:formatCode>0.000</c:formatCode>
                <c:ptCount val="4"/>
                <c:pt idx="0">
                  <c:v>0.11666666666666681</c:v>
                </c:pt>
                <c:pt idx="1">
                  <c:v>0.1000000000000002</c:v>
                </c:pt>
                <c:pt idx="2">
                  <c:v>8.3333333333333481E-2</c:v>
                </c:pt>
                <c:pt idx="3">
                  <c:v>0.27125000000000044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'Вероятности текущий муллиган'!$B$33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муллиган'!$C$37:$F$37</c:f>
              <c:strCache>
                <c:ptCount val="4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для стартовой руки (7, 6 и 5 карт)</c:v>
                </c:pt>
              </c:strCache>
            </c:strRef>
          </c:cat>
          <c:val>
            <c:numRef>
              <c:f>'Вероятности текущий муллиган'!$C$39:$F$39</c:f>
              <c:numCache>
                <c:formatCode>0.000</c:formatCode>
                <c:ptCount val="4"/>
                <c:pt idx="0">
                  <c:v>0.22146892655367234</c:v>
                </c:pt>
                <c:pt idx="1">
                  <c:v>0.19152542372881354</c:v>
                </c:pt>
                <c:pt idx="2">
                  <c:v>0.16101694915254239</c:v>
                </c:pt>
                <c:pt idx="3">
                  <c:v>0.47192512379551954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'Вероятности текущий муллиган'!$B$34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муллиган'!$C$37:$F$37</c:f>
              <c:strCache>
                <c:ptCount val="4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для стартовой руки (7, 6 и 5 карт)</c:v>
                </c:pt>
              </c:strCache>
            </c:strRef>
          </c:cat>
          <c:val>
            <c:numRef>
              <c:f>'Вероятности текущий муллиган'!$C$40:$F$40</c:f>
              <c:numCache>
                <c:formatCode>0.000</c:formatCode>
                <c:ptCount val="4"/>
                <c:pt idx="0">
                  <c:v>0.31542957334891886</c:v>
                </c:pt>
                <c:pt idx="1">
                  <c:v>0.27516072472238462</c:v>
                </c:pt>
                <c:pt idx="2">
                  <c:v>0.23334307422559908</c:v>
                </c:pt>
                <c:pt idx="3">
                  <c:v>0.61958212565194892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'Вероятности текущий муллиган'!$B$35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муллиган'!$C$37:$F$37</c:f>
              <c:strCache>
                <c:ptCount val="4"/>
                <c:pt idx="0">
                  <c:v>Вероятность для стартовой руки (7 карт)</c:v>
                </c:pt>
                <c:pt idx="1">
                  <c:v>Вероятность ход 2</c:v>
                </c:pt>
                <c:pt idx="2">
                  <c:v>Вероятность ход 3</c:v>
                </c:pt>
                <c:pt idx="3">
                  <c:v>Вероятность для стартовой руки (7, 6 и 5 карт)</c:v>
                </c:pt>
              </c:strCache>
            </c:strRef>
          </c:cat>
          <c:val>
            <c:numRef>
              <c:f>'Вероятности текущий муллиган'!$C$41:$F$41</c:f>
              <c:numCache>
                <c:formatCode>0.000</c:formatCode>
                <c:ptCount val="4"/>
                <c:pt idx="0">
                  <c:v>0.39949962574466558</c:v>
                </c:pt>
                <c:pt idx="1">
                  <c:v>0.3514595958042388</c:v>
                </c:pt>
                <c:pt idx="2">
                  <c:v>0.30059368174966927</c:v>
                </c:pt>
                <c:pt idx="3">
                  <c:v>0.72761707981105339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43936"/>
        <c:axId val="178345472"/>
      </c:lineChart>
      <c:catAx>
        <c:axId val="178343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78345472"/>
        <c:crosses val="autoZero"/>
        <c:auto val="1"/>
        <c:lblAlgn val="ctr"/>
        <c:lblOffset val="100"/>
        <c:noMultiLvlLbl val="0"/>
      </c:catAx>
      <c:valAx>
        <c:axId val="17834547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78343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'Вероятности текущий муллиган'!$B$32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'Вероятности текущий муллиган'!$C$44:$H$44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 formatCode="0.000">
                  <c:v>0</c:v>
                </c:pt>
                <c:pt idx="3" formatCode="0.000">
                  <c:v>0</c:v>
                </c:pt>
                <c:pt idx="4" formatCode="0.000">
                  <c:v>0</c:v>
                </c:pt>
                <c:pt idx="5" formatCode="0.0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'Вероятности текущий муллиган'!$B$45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'Вероятности текущий муллиган'!$C$45:$H$45</c:f>
              <c:numCache>
                <c:formatCode>0.000</c:formatCode>
                <c:ptCount val="6"/>
                <c:pt idx="0">
                  <c:v>0.10480225988700553</c:v>
                </c:pt>
                <c:pt idx="1">
                  <c:v>1.8867924528301883E-2</c:v>
                </c:pt>
                <c:pt idx="2">
                  <c:v>1.9230769230769162E-2</c:v>
                </c:pt>
                <c:pt idx="3">
                  <c:v>1.9607843137254832E-2</c:v>
                </c:pt>
                <c:pt idx="4">
                  <c:v>2.0000000000000018E-2</c:v>
                </c:pt>
                <c:pt idx="5">
                  <c:v>2.0408163265306145E-2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'Вероятности текущий муллиган'!$B$34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'Вероятности текущий муллиган'!$C$46:$H$46</c:f>
              <c:numCache>
                <c:formatCode>0.000</c:formatCode>
                <c:ptCount val="6"/>
                <c:pt idx="0">
                  <c:v>9.3960646795246516E-2</c:v>
                </c:pt>
                <c:pt idx="1">
                  <c:v>1.8867924528301883E-2</c:v>
                </c:pt>
                <c:pt idx="2">
                  <c:v>1.9230769230769273E-2</c:v>
                </c:pt>
                <c:pt idx="3">
                  <c:v>1.9607843137254943E-2</c:v>
                </c:pt>
                <c:pt idx="4">
                  <c:v>2.0000000000000018E-2</c:v>
                </c:pt>
                <c:pt idx="5">
                  <c:v>2.0408163265306034E-2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'Вероятности текущий муллиган'!$B$35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'Вероятности текущий муллиган'!$C$47:$H$47</c:f>
              <c:numCache>
                <c:formatCode>0.000</c:formatCode>
                <c:ptCount val="6"/>
                <c:pt idx="0">
                  <c:v>8.4070052395746719E-2</c:v>
                </c:pt>
                <c:pt idx="1">
                  <c:v>1.8867924528301883E-2</c:v>
                </c:pt>
                <c:pt idx="2">
                  <c:v>1.9230769230769162E-2</c:v>
                </c:pt>
                <c:pt idx="3">
                  <c:v>1.9607843137254943E-2</c:v>
                </c:pt>
                <c:pt idx="4">
                  <c:v>1.9999999999999907E-2</c:v>
                </c:pt>
                <c:pt idx="5">
                  <c:v>2.0408163265306145E-2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76064"/>
        <c:axId val="178381952"/>
      </c:lineChart>
      <c:catAx>
        <c:axId val="1783760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8381952"/>
        <c:crosses val="autoZero"/>
        <c:auto val="1"/>
        <c:lblAlgn val="ctr"/>
        <c:lblOffset val="100"/>
        <c:noMultiLvlLbl val="0"/>
      </c:catAx>
      <c:valAx>
        <c:axId val="17838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376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'Вероятности текущий муллиган'!$B$50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СУММА</c:v>
                </c:pt>
              </c:strCache>
            </c:strRef>
          </c:cat>
          <c:val>
            <c:numRef>
              <c:f>'Вероятности текущий муллиган'!$C$50:$F$50</c:f>
              <c:numCache>
                <c:formatCode>0.000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'Вероятности текущий муллиган'!$B$51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СУММА</c:v>
                </c:pt>
              </c:strCache>
            </c:strRef>
          </c:cat>
          <c:val>
            <c:numRef>
              <c:f>'Вероятности текущий муллиган'!$C$51:$F$51</c:f>
              <c:numCache>
                <c:formatCode>0.000</c:formatCode>
                <c:ptCount val="4"/>
                <c:pt idx="0">
                  <c:v>0.10480225988700553</c:v>
                </c:pt>
                <c:pt idx="1">
                  <c:v>9.1525423728813338E-2</c:v>
                </c:pt>
                <c:pt idx="2">
                  <c:v>7.7683615819208907E-2</c:v>
                </c:pt>
                <c:pt idx="3">
                  <c:v>0.20067512379551911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'Вероятности текущий муллиган'!$B$34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СУММА</c:v>
                </c:pt>
              </c:strCache>
            </c:strRef>
          </c:cat>
          <c:val>
            <c:numRef>
              <c:f>'Вероятности текущий муллиган'!$C$52:$F$52</c:f>
              <c:numCache>
                <c:formatCode>0.000</c:formatCode>
                <c:ptCount val="4"/>
                <c:pt idx="0">
                  <c:v>9.3960646795246516E-2</c:v>
                </c:pt>
                <c:pt idx="1">
                  <c:v>8.3635300993571082E-2</c:v>
                </c:pt>
                <c:pt idx="2">
                  <c:v>7.2326125073056691E-2</c:v>
                </c:pt>
                <c:pt idx="3">
                  <c:v>0.14765700185642938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'Вероятности текущий муллиган'!$B$35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'Вероятности текущий муллиган'!$C$48:$F$48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СУММА</c:v>
                </c:pt>
              </c:strCache>
            </c:strRef>
          </c:cat>
          <c:val>
            <c:numRef>
              <c:f>'Вероятности текущий муллиган'!$C$53:$F$53</c:f>
              <c:numCache>
                <c:formatCode>0.000</c:formatCode>
                <c:ptCount val="4"/>
                <c:pt idx="0">
                  <c:v>8.4070052395746719E-2</c:v>
                </c:pt>
                <c:pt idx="1">
                  <c:v>7.629887108185418E-2</c:v>
                </c:pt>
                <c:pt idx="2">
                  <c:v>6.7250607524070194E-2</c:v>
                </c:pt>
                <c:pt idx="3">
                  <c:v>0.10803495415910447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66496"/>
        <c:axId val="178676480"/>
      </c:lineChart>
      <c:catAx>
        <c:axId val="17866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78676480"/>
        <c:crosses val="autoZero"/>
        <c:auto val="1"/>
        <c:lblAlgn val="ctr"/>
        <c:lblOffset val="100"/>
        <c:noMultiLvlLbl val="0"/>
      </c:catAx>
      <c:valAx>
        <c:axId val="1786764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78666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809624</xdr:colOff>
      <xdr:row>11</xdr:row>
      <xdr:rowOff>28575</xdr:rowOff>
    </xdr:from>
    <xdr:to>
      <xdr:col>15</xdr:col>
      <xdr:colOff>990599</xdr:colOff>
      <xdr:row>25</xdr:row>
      <xdr:rowOff>104775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809625</xdr:colOff>
      <xdr:row>28</xdr:row>
      <xdr:rowOff>171450</xdr:rowOff>
    </xdr:from>
    <xdr:to>
      <xdr:col>15</xdr:col>
      <xdr:colOff>990600</xdr:colOff>
      <xdr:row>43</xdr:row>
      <xdr:rowOff>57150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781050</xdr:colOff>
      <xdr:row>46</xdr:row>
      <xdr:rowOff>76200</xdr:rowOff>
    </xdr:from>
    <xdr:to>
      <xdr:col>15</xdr:col>
      <xdr:colOff>962025</xdr:colOff>
      <xdr:row>60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819150</xdr:colOff>
      <xdr:row>63</xdr:row>
      <xdr:rowOff>161925</xdr:rowOff>
    </xdr:from>
    <xdr:to>
      <xdr:col>15</xdr:col>
      <xdr:colOff>1000125</xdr:colOff>
      <xdr:row>79</xdr:row>
      <xdr:rowOff>138545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van.Shmakov\AppData\Local\Microsoft\Windows\Temporary%20Internet%20Files\Content.Outlook\T25FV1B3\&#1056;&#1077;&#1081;&#1090;&#1080;&#1085;&#1075;_FINAL_2012_16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Initial data"/>
      <sheetName val="2011 data"/>
      <sheetName val="Requests 1"/>
      <sheetName val="Requests 2"/>
      <sheetName val="2012 data"/>
      <sheetName val="Calculation 2012"/>
      <sheetName val="Positions 2012"/>
      <sheetName val="Молчуны 2011-2012"/>
      <sheetName val="Moves"/>
      <sheetName val="Positions 2011"/>
      <sheetName val="Comparison w other countries"/>
      <sheetName val="Лист1 (3)"/>
      <sheetName val="Rating composition (manual upd)"/>
      <sheetName val="Composition - Full (manual upd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2"/>
  <sheetViews>
    <sheetView topLeftCell="A13" zoomScale="85" zoomScaleNormal="85" workbookViewId="0">
      <selection activeCell="B2" sqref="B2:E26"/>
    </sheetView>
  </sheetViews>
  <sheetFormatPr defaultColWidth="15.140625" defaultRowHeight="15"/>
  <cols>
    <col min="1" max="1" width="15.140625" style="1"/>
    <col min="2" max="2" width="20.5703125" style="1" customWidth="1"/>
    <col min="3" max="3" width="19.7109375" style="1" customWidth="1"/>
    <col min="4" max="4" width="25.85546875" style="1" customWidth="1"/>
    <col min="5" max="5" width="24.5703125" style="2" customWidth="1"/>
    <col min="6" max="6" width="25.5703125" style="1" customWidth="1"/>
    <col min="7" max="7" width="17.5703125" style="1" customWidth="1"/>
    <col min="8" max="16384" width="15.140625" style="1"/>
  </cols>
  <sheetData>
    <row r="1" spans="2:20" ht="15.75" thickBot="1">
      <c r="B1" s="20"/>
      <c r="C1" s="20"/>
      <c r="D1" s="20"/>
      <c r="E1" s="2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20" ht="15.75" thickTop="1">
      <c r="B2" s="12" t="s">
        <v>18</v>
      </c>
    </row>
    <row r="4" spans="2:20" s="35" customFormat="1" ht="30">
      <c r="B4" s="38" t="s">
        <v>19</v>
      </c>
      <c r="C4" s="31" t="s">
        <v>20</v>
      </c>
      <c r="D4" s="31" t="s">
        <v>21</v>
      </c>
      <c r="E4" s="32" t="s">
        <v>22</v>
      </c>
      <c r="F4" s="31" t="s">
        <v>23</v>
      </c>
      <c r="G4" s="32" t="s">
        <v>22</v>
      </c>
      <c r="H4" s="31" t="s">
        <v>24</v>
      </c>
      <c r="I4" s="32" t="s">
        <v>22</v>
      </c>
      <c r="J4" s="31" t="s">
        <v>25</v>
      </c>
      <c r="K4" s="32" t="s">
        <v>22</v>
      </c>
      <c r="L4" s="31" t="s">
        <v>26</v>
      </c>
      <c r="M4" s="32" t="s">
        <v>22</v>
      </c>
      <c r="N4" s="31" t="s">
        <v>27</v>
      </c>
      <c r="O4" s="32" t="s">
        <v>22</v>
      </c>
      <c r="P4" s="31" t="s">
        <v>28</v>
      </c>
      <c r="Q4" s="33"/>
      <c r="R4" s="33"/>
      <c r="S4" s="34"/>
      <c r="T4" s="34"/>
    </row>
    <row r="5" spans="2:20">
      <c r="B5" s="38"/>
      <c r="C5" s="8">
        <v>1</v>
      </c>
      <c r="D5" s="7">
        <f>1-(59/60)*(58/59)*(57/58)*(56/57)*(55/56)*(54/55)*(53/54)</f>
        <v>0.11666666666666681</v>
      </c>
      <c r="E5" s="3" t="s">
        <v>0</v>
      </c>
      <c r="F5" s="26">
        <f>1-(52/53)</f>
        <v>1.8867924528301883E-2</v>
      </c>
      <c r="G5" s="3" t="s">
        <v>0</v>
      </c>
      <c r="H5" s="7">
        <f>1-(51/52)</f>
        <v>1.9230769230769273E-2</v>
      </c>
      <c r="I5" s="5" t="s">
        <v>0</v>
      </c>
      <c r="J5" s="7">
        <f>1-(50/51)</f>
        <v>1.9607843137254943E-2</v>
      </c>
      <c r="K5" s="5" t="s">
        <v>0</v>
      </c>
      <c r="L5" s="7">
        <f>1-(49/50)</f>
        <v>2.0000000000000018E-2</v>
      </c>
      <c r="M5" s="5" t="s">
        <v>0</v>
      </c>
      <c r="N5" s="7">
        <f>1-(48/49)</f>
        <v>2.0408163265306145E-2</v>
      </c>
      <c r="O5" s="5" t="s">
        <v>0</v>
      </c>
      <c r="P5" s="7">
        <f>1-(47/48)</f>
        <v>2.083333333333337E-2</v>
      </c>
      <c r="Q5" s="9"/>
      <c r="R5" s="9"/>
      <c r="S5" s="9"/>
      <c r="T5" s="9"/>
    </row>
    <row r="6" spans="2:20">
      <c r="B6" s="38"/>
      <c r="C6" s="8">
        <v>2</v>
      </c>
      <c r="D6" s="7">
        <f>1-(58/60)*(57/59)*(56/58)*(55/57)*(54/56)*(53/55)*(52/54)</f>
        <v>0.22146892655367234</v>
      </c>
      <c r="E6" s="5">
        <f>D6-D5</f>
        <v>0.10480225988700553</v>
      </c>
      <c r="F6" s="26">
        <f>1-(51/53)</f>
        <v>3.7735849056603765E-2</v>
      </c>
      <c r="G6" s="5">
        <f>F6-F5</f>
        <v>1.8867924528301883E-2</v>
      </c>
      <c r="H6" s="7">
        <f>1-(50/52)</f>
        <v>3.8461538461538436E-2</v>
      </c>
      <c r="I6" s="5">
        <f>H6-H5</f>
        <v>1.9230769230769162E-2</v>
      </c>
      <c r="J6" s="7">
        <f>1-(49/51)</f>
        <v>3.9215686274509776E-2</v>
      </c>
      <c r="K6" s="5">
        <f>J6-J5</f>
        <v>1.9607843137254832E-2</v>
      </c>
      <c r="L6" s="7">
        <f>1-(48/50)</f>
        <v>4.0000000000000036E-2</v>
      </c>
      <c r="M6" s="5">
        <f>L6-L5</f>
        <v>2.0000000000000018E-2</v>
      </c>
      <c r="N6" s="7">
        <f>1-(47/49)</f>
        <v>4.081632653061229E-2</v>
      </c>
      <c r="O6" s="5">
        <f>N6-N5</f>
        <v>2.0408163265306145E-2</v>
      </c>
      <c r="P6" s="7">
        <f>1-(46/48)</f>
        <v>4.166666666666663E-2</v>
      </c>
      <c r="Q6" s="9"/>
      <c r="R6" s="9"/>
      <c r="S6" s="9"/>
      <c r="T6" s="9"/>
    </row>
    <row r="7" spans="2:20">
      <c r="B7" s="38"/>
      <c r="C7" s="8">
        <v>3</v>
      </c>
      <c r="D7" s="7">
        <f>1-(57/60)*(56/59)*(55/58)*(54/57)*(53/56)*(52/55)*(51/54)</f>
        <v>0.31542957334891886</v>
      </c>
      <c r="E7" s="5">
        <f>D7-D6</f>
        <v>9.3960646795246516E-2</v>
      </c>
      <c r="F7" s="26">
        <f>1-(50/53)</f>
        <v>5.6603773584905648E-2</v>
      </c>
      <c r="G7" s="5">
        <f>F7-F6</f>
        <v>1.8867924528301883E-2</v>
      </c>
      <c r="H7" s="7">
        <f>1-(49/52)</f>
        <v>5.7692307692307709E-2</v>
      </c>
      <c r="I7" s="5">
        <f t="shared" ref="I7:I8" si="0">H7-H6</f>
        <v>1.9230769230769273E-2</v>
      </c>
      <c r="J7" s="7">
        <f>1-(48/51)</f>
        <v>5.8823529411764719E-2</v>
      </c>
      <c r="K7" s="5">
        <f t="shared" ref="K7:K8" si="1">J7-J6</f>
        <v>1.9607843137254943E-2</v>
      </c>
      <c r="L7" s="7">
        <f>1-(47/50)</f>
        <v>6.0000000000000053E-2</v>
      </c>
      <c r="M7" s="5">
        <f t="shared" ref="M7:M8" si="2">L7-L6</f>
        <v>2.0000000000000018E-2</v>
      </c>
      <c r="N7" s="7">
        <f>1-(46/49)</f>
        <v>6.1224489795918324E-2</v>
      </c>
      <c r="O7" s="5">
        <f t="shared" ref="O7:O8" si="3">N7-N6</f>
        <v>2.0408163265306034E-2</v>
      </c>
      <c r="P7" s="7">
        <f>1-(45/48)</f>
        <v>6.25E-2</v>
      </c>
      <c r="Q7" s="9"/>
      <c r="R7" s="9"/>
      <c r="S7" s="9"/>
      <c r="T7" s="9"/>
    </row>
    <row r="8" spans="2:20">
      <c r="B8" s="38"/>
      <c r="C8" s="8">
        <v>4</v>
      </c>
      <c r="D8" s="7">
        <f>1-(56/60)*(55/59)*(54/58)*(53/57)*(52/56)*(51/55)*(50/54)</f>
        <v>0.39949962574466558</v>
      </c>
      <c r="E8" s="5">
        <f>D8-D7</f>
        <v>8.4070052395746719E-2</v>
      </c>
      <c r="F8" s="26">
        <f>1-(49/53)</f>
        <v>7.547169811320753E-2</v>
      </c>
      <c r="G8" s="5">
        <f>F8-F7</f>
        <v>1.8867924528301883E-2</v>
      </c>
      <c r="H8" s="7">
        <f>1-(48/52)</f>
        <v>7.6923076923076872E-2</v>
      </c>
      <c r="I8" s="5">
        <f t="shared" si="0"/>
        <v>1.9230769230769162E-2</v>
      </c>
      <c r="J8" s="7">
        <f>1-(47/51)</f>
        <v>7.8431372549019662E-2</v>
      </c>
      <c r="K8" s="5">
        <f t="shared" si="1"/>
        <v>1.9607843137254943E-2</v>
      </c>
      <c r="L8" s="7">
        <f>1-(46/50)</f>
        <v>7.999999999999996E-2</v>
      </c>
      <c r="M8" s="5">
        <f t="shared" si="2"/>
        <v>1.9999999999999907E-2</v>
      </c>
      <c r="N8" s="7">
        <f>1-(45/49)</f>
        <v>8.1632653061224469E-2</v>
      </c>
      <c r="O8" s="5">
        <f t="shared" si="3"/>
        <v>2.0408163265306145E-2</v>
      </c>
      <c r="P8" s="7">
        <f>1-(44/48)</f>
        <v>8.333333333333337E-2</v>
      </c>
      <c r="Q8" s="9"/>
      <c r="R8" s="9"/>
      <c r="S8" s="9"/>
      <c r="T8" s="9"/>
    </row>
    <row r="9" spans="2:20">
      <c r="C9" s="6"/>
      <c r="D9" s="6"/>
      <c r="E9" s="4"/>
      <c r="F9" s="6"/>
      <c r="G9" s="2"/>
      <c r="H9" s="6"/>
      <c r="I9" s="2"/>
      <c r="J9" s="6"/>
      <c r="K9" s="2"/>
      <c r="L9" s="6"/>
      <c r="M9" s="2"/>
      <c r="N9" s="6"/>
      <c r="O9" s="11"/>
      <c r="P9" s="6"/>
      <c r="Q9" s="9"/>
      <c r="R9" s="9"/>
      <c r="S9" s="9"/>
      <c r="T9" s="9"/>
    </row>
    <row r="10" spans="2:20" s="9" customFormat="1" ht="30">
      <c r="C10" s="31" t="s">
        <v>20</v>
      </c>
      <c r="D10" s="31" t="s">
        <v>30</v>
      </c>
      <c r="E10" s="32" t="s">
        <v>22</v>
      </c>
      <c r="K10" s="39" t="s">
        <v>38</v>
      </c>
      <c r="L10" s="39"/>
      <c r="M10" s="39"/>
      <c r="N10" s="39"/>
      <c r="O10" s="39"/>
      <c r="P10" s="39"/>
    </row>
    <row r="11" spans="2:20" s="9" customFormat="1" ht="15" customHeight="1">
      <c r="C11" s="8">
        <v>1</v>
      </c>
      <c r="D11" s="7">
        <f>1-(59/60)*(58/59)*(57/58)*(56/57)*(55/56)*(54/55)</f>
        <v>0.1000000000000002</v>
      </c>
      <c r="E11" s="3" t="s">
        <v>0</v>
      </c>
      <c r="G11" s="42" t="s">
        <v>39</v>
      </c>
      <c r="H11" s="42"/>
      <c r="I11" s="42"/>
    </row>
    <row r="12" spans="2:20" s="9" customFormat="1">
      <c r="C12" s="8">
        <v>2</v>
      </c>
      <c r="D12" s="7">
        <f>1-(58/60)*(57/59)*(56/58)*(55/57)*(54/56)*(53/55)</f>
        <v>0.19152542372881354</v>
      </c>
      <c r="E12" s="5">
        <f>D12-D11</f>
        <v>9.1525423728813338E-2</v>
      </c>
      <c r="G12" s="42"/>
      <c r="H12" s="42"/>
      <c r="I12" s="42"/>
    </row>
    <row r="13" spans="2:20" s="9" customFormat="1">
      <c r="C13" s="8">
        <v>3</v>
      </c>
      <c r="D13" s="7">
        <f>1-(57/60)*(56/59)*(55/58)*(54/57)*(53/56)*(52/55)</f>
        <v>0.27516072472238462</v>
      </c>
      <c r="E13" s="5">
        <f>D13-D12</f>
        <v>8.3635300993571082E-2</v>
      </c>
      <c r="G13" s="42"/>
      <c r="H13" s="42"/>
      <c r="I13" s="42"/>
    </row>
    <row r="14" spans="2:20" s="9" customFormat="1">
      <c r="C14" s="8">
        <v>4</v>
      </c>
      <c r="D14" s="7">
        <f>1-(56/60)*(55/59)*(54/58)*(53/57)*(52/56)*(51/55)</f>
        <v>0.3514595958042388</v>
      </c>
      <c r="E14" s="5">
        <f>D14-D13</f>
        <v>7.629887108185418E-2</v>
      </c>
      <c r="G14" s="42"/>
      <c r="H14" s="42"/>
      <c r="I14" s="42"/>
    </row>
    <row r="15" spans="2:20">
      <c r="E15" s="4"/>
      <c r="G15" s="42"/>
      <c r="H15" s="42"/>
      <c r="I15" s="42"/>
      <c r="S15" s="9"/>
      <c r="T15" s="9"/>
    </row>
    <row r="16" spans="2:20" ht="30">
      <c r="C16" s="31" t="s">
        <v>20</v>
      </c>
      <c r="D16" s="31" t="s">
        <v>31</v>
      </c>
      <c r="E16" s="32" t="s">
        <v>22</v>
      </c>
      <c r="G16" s="42"/>
      <c r="H16" s="42"/>
      <c r="I16" s="42"/>
      <c r="S16" s="9"/>
      <c r="T16" s="9"/>
    </row>
    <row r="17" spans="2:20">
      <c r="C17" s="8">
        <v>1</v>
      </c>
      <c r="D17" s="7">
        <f>1-(59/60)*(58/59)*(57/58)*(56/57)*(55/56)</f>
        <v>8.3333333333333481E-2</v>
      </c>
      <c r="E17" s="3" t="s">
        <v>0</v>
      </c>
      <c r="G17" s="42"/>
      <c r="H17" s="42"/>
      <c r="I17" s="42"/>
      <c r="S17" s="9"/>
      <c r="T17" s="9"/>
    </row>
    <row r="18" spans="2:20">
      <c r="C18" s="8">
        <v>2</v>
      </c>
      <c r="D18" s="7">
        <f>1-(58/60)*(57/59)*(56/58)*(55/57)*(54/56)</f>
        <v>0.16101694915254239</v>
      </c>
      <c r="E18" s="5">
        <f>D18-D17</f>
        <v>7.7683615819208907E-2</v>
      </c>
      <c r="G18" s="42"/>
      <c r="H18" s="42"/>
      <c r="I18" s="42"/>
      <c r="S18" s="9"/>
      <c r="T18" s="9"/>
    </row>
    <row r="19" spans="2:20">
      <c r="C19" s="8">
        <v>3</v>
      </c>
      <c r="D19" s="7">
        <f>1-(57/60)*(56/59)*(55/58)*(54/57)*(53/56)</f>
        <v>0.23334307422559908</v>
      </c>
      <c r="E19" s="5">
        <f>D19-D18</f>
        <v>7.2326125073056691E-2</v>
      </c>
      <c r="G19" s="42"/>
      <c r="H19" s="42"/>
      <c r="I19" s="42"/>
    </row>
    <row r="20" spans="2:20">
      <c r="C20" s="8">
        <v>4</v>
      </c>
      <c r="D20" s="7">
        <f>1-(56/60)*(55/59)*(54/58)*(53/57)*(52/56)</f>
        <v>0.30059368174966927</v>
      </c>
      <c r="E20" s="5">
        <f>D20-D19</f>
        <v>6.7250607524070194E-2</v>
      </c>
      <c r="G20" s="42"/>
      <c r="H20" s="42"/>
      <c r="I20" s="42"/>
    </row>
    <row r="21" spans="2:20">
      <c r="C21" s="36" t="s">
        <v>29</v>
      </c>
      <c r="E21" s="4"/>
      <c r="G21" s="42"/>
      <c r="H21" s="42"/>
      <c r="I21" s="42"/>
    </row>
    <row r="22" spans="2:20" ht="45">
      <c r="C22" s="31" t="s">
        <v>20</v>
      </c>
      <c r="D22" s="31" t="s">
        <v>32</v>
      </c>
      <c r="E22" s="32" t="s">
        <v>22</v>
      </c>
      <c r="G22" s="42"/>
      <c r="H22" s="42"/>
      <c r="I22" s="42"/>
    </row>
    <row r="23" spans="2:20">
      <c r="C23" s="8">
        <v>1</v>
      </c>
      <c r="D23" s="7">
        <f>1-(1-D5)*(1-D11)*(1-D17)</f>
        <v>0.27125000000000044</v>
      </c>
      <c r="E23" s="3" t="s">
        <v>0</v>
      </c>
      <c r="G23" s="42"/>
      <c r="H23" s="42"/>
      <c r="I23" s="42"/>
    </row>
    <row r="24" spans="2:20">
      <c r="C24" s="8">
        <v>2</v>
      </c>
      <c r="D24" s="7">
        <f t="shared" ref="D24:D26" si="4">1-(1-D6)*(1-D12)*(1-D18)</f>
        <v>0.47192512379551954</v>
      </c>
      <c r="E24" s="5">
        <f>D24-D23</f>
        <v>0.20067512379551911</v>
      </c>
      <c r="G24" s="42"/>
      <c r="H24" s="42"/>
      <c r="I24" s="42"/>
    </row>
    <row r="25" spans="2:20">
      <c r="C25" s="8">
        <v>3</v>
      </c>
      <c r="D25" s="7">
        <f t="shared" si="4"/>
        <v>0.61958212565194892</v>
      </c>
      <c r="E25" s="5">
        <f>D25-D24</f>
        <v>0.14765700185642938</v>
      </c>
      <c r="G25" s="42"/>
      <c r="H25" s="42"/>
      <c r="I25" s="42"/>
    </row>
    <row r="26" spans="2:20">
      <c r="C26" s="8">
        <v>4</v>
      </c>
      <c r="D26" s="7">
        <f t="shared" si="4"/>
        <v>0.72761707981105339</v>
      </c>
      <c r="E26" s="5">
        <f>D26-D25</f>
        <v>0.10803495415910447</v>
      </c>
      <c r="G26" s="42"/>
      <c r="H26" s="42"/>
      <c r="I26" s="42"/>
    </row>
    <row r="27" spans="2:20">
      <c r="G27" s="42"/>
      <c r="H27" s="42"/>
      <c r="I27" s="42"/>
    </row>
    <row r="28" spans="2:20">
      <c r="G28" s="42"/>
      <c r="H28" s="42"/>
      <c r="I28" s="42"/>
      <c r="K28" s="40" t="s">
        <v>37</v>
      </c>
      <c r="L28" s="40"/>
      <c r="M28" s="40"/>
      <c r="N28" s="40"/>
      <c r="O28" s="40"/>
      <c r="P28" s="40"/>
    </row>
    <row r="31" spans="2:20" ht="45">
      <c r="B31" s="31" t="s">
        <v>20</v>
      </c>
      <c r="C31" s="31" t="s">
        <v>21</v>
      </c>
      <c r="D31" s="31" t="s">
        <v>23</v>
      </c>
      <c r="E31" s="31" t="s">
        <v>24</v>
      </c>
      <c r="F31" s="31" t="s">
        <v>25</v>
      </c>
      <c r="G31" s="31" t="s">
        <v>26</v>
      </c>
      <c r="H31" s="31" t="s">
        <v>27</v>
      </c>
      <c r="I31" s="31" t="s">
        <v>28</v>
      </c>
    </row>
    <row r="32" spans="2:20">
      <c r="B32" s="8">
        <v>1</v>
      </c>
      <c r="C32" s="7">
        <v>0.11666666666666681</v>
      </c>
      <c r="D32" s="7">
        <v>1.8867924528301883E-2</v>
      </c>
      <c r="E32" s="7">
        <v>1.9230769230769273E-2</v>
      </c>
      <c r="F32" s="7">
        <v>1.9607843137254943E-2</v>
      </c>
      <c r="G32" s="7">
        <v>2.0000000000000018E-2</v>
      </c>
      <c r="H32" s="7">
        <v>2.0408163265306145E-2</v>
      </c>
      <c r="I32" s="7">
        <v>2.083333333333337E-2</v>
      </c>
    </row>
    <row r="33" spans="2:16">
      <c r="B33" s="8">
        <v>2</v>
      </c>
      <c r="C33" s="7">
        <v>0.22146892655367234</v>
      </c>
      <c r="D33" s="7">
        <v>3.7735849056603765E-2</v>
      </c>
      <c r="E33" s="7">
        <v>3.8461538461538436E-2</v>
      </c>
      <c r="F33" s="7">
        <v>3.9215686274509776E-2</v>
      </c>
      <c r="G33" s="7">
        <v>4.0000000000000036E-2</v>
      </c>
      <c r="H33" s="7">
        <v>4.081632653061229E-2</v>
      </c>
      <c r="I33" s="7">
        <v>4.166666666666663E-2</v>
      </c>
    </row>
    <row r="34" spans="2:16">
      <c r="B34" s="8">
        <v>3</v>
      </c>
      <c r="C34" s="7">
        <v>0.31542957334891886</v>
      </c>
      <c r="D34" s="7">
        <v>5.6603773584905648E-2</v>
      </c>
      <c r="E34" s="7">
        <v>5.7692307692307709E-2</v>
      </c>
      <c r="F34" s="7">
        <v>5.8823529411764719E-2</v>
      </c>
      <c r="G34" s="7">
        <v>6.0000000000000053E-2</v>
      </c>
      <c r="H34" s="7">
        <v>6.1224489795918324E-2</v>
      </c>
      <c r="I34" s="7">
        <v>6.25E-2</v>
      </c>
    </row>
    <row r="35" spans="2:16">
      <c r="B35" s="8">
        <v>4</v>
      </c>
      <c r="C35" s="7">
        <v>0.39949962574466558</v>
      </c>
      <c r="D35" s="7">
        <v>7.547169811320753E-2</v>
      </c>
      <c r="E35" s="7">
        <v>7.6923076923076872E-2</v>
      </c>
      <c r="F35" s="7">
        <v>7.8431372549019662E-2</v>
      </c>
      <c r="G35" s="7">
        <v>7.999999999999996E-2</v>
      </c>
      <c r="H35" s="7">
        <v>8.1632653061224469E-2</v>
      </c>
      <c r="I35" s="7">
        <v>8.333333333333337E-2</v>
      </c>
    </row>
    <row r="37" spans="2:16" ht="45">
      <c r="B37" s="31" t="s">
        <v>20</v>
      </c>
      <c r="C37" s="31" t="s">
        <v>21</v>
      </c>
      <c r="D37" s="31" t="s">
        <v>23</v>
      </c>
      <c r="E37" s="31" t="s">
        <v>24</v>
      </c>
      <c r="F37" s="31" t="s">
        <v>32</v>
      </c>
    </row>
    <row r="38" spans="2:16">
      <c r="B38" s="8">
        <v>1</v>
      </c>
      <c r="C38" s="7">
        <f>1-(59/60)*(58/59)*(57/58)*(56/57)*(55/56)*(54/55)*(53/54)</f>
        <v>0.11666666666666681</v>
      </c>
      <c r="D38" s="7">
        <f>1-(59/60)*(58/59)*(57/58)*(56/57)*(55/56)*(54/55)</f>
        <v>0.1000000000000002</v>
      </c>
      <c r="E38" s="7">
        <f>1-(59/60)*(58/59)*(57/58)*(56/57)*(55/56)</f>
        <v>8.3333333333333481E-2</v>
      </c>
      <c r="F38" s="15">
        <v>0.27125000000000044</v>
      </c>
    </row>
    <row r="39" spans="2:16">
      <c r="B39" s="8">
        <v>2</v>
      </c>
      <c r="C39" s="7">
        <f>1-(58/60)*(57/59)*(56/58)*(55/57)*(54/56)*(53/55)*(52/54)</f>
        <v>0.22146892655367234</v>
      </c>
      <c r="D39" s="7">
        <f>1-(58/60)*(57/59)*(56/58)*(55/57)*(54/56)*(53/55)</f>
        <v>0.19152542372881354</v>
      </c>
      <c r="E39" s="7">
        <f>1-(58/60)*(57/59)*(56/58)*(55/57)*(54/56)</f>
        <v>0.16101694915254239</v>
      </c>
      <c r="F39" s="15">
        <v>0.47192512379551954</v>
      </c>
    </row>
    <row r="40" spans="2:16">
      <c r="B40" s="8">
        <v>3</v>
      </c>
      <c r="C40" s="7">
        <f>1-(57/60)*(56/59)*(55/58)*(54/57)*(53/56)*(52/55)*(51/54)</f>
        <v>0.31542957334891886</v>
      </c>
      <c r="D40" s="7">
        <f>1-(57/60)*(56/59)*(55/58)*(54/57)*(53/56)*(52/55)</f>
        <v>0.27516072472238462</v>
      </c>
      <c r="E40" s="7">
        <f>1-(57/60)*(56/59)*(55/58)*(54/57)*(53/56)</f>
        <v>0.23334307422559908</v>
      </c>
      <c r="F40" s="15">
        <v>0.61958212565194892</v>
      </c>
    </row>
    <row r="41" spans="2:16">
      <c r="B41" s="8">
        <v>4</v>
      </c>
      <c r="C41" s="7">
        <f>1-(56/60)*(55/59)*(54/58)*(53/57)*(52/56)*(51/55)*(50/54)</f>
        <v>0.39949962574466558</v>
      </c>
      <c r="D41" s="7">
        <f>1-(56/60)*(55/59)*(54/58)*(53/57)*(52/56)*(51/55)</f>
        <v>0.3514595958042388</v>
      </c>
      <c r="E41" s="7">
        <f>1-(56/60)*(55/59)*(54/58)*(53/57)*(52/56)</f>
        <v>0.30059368174966927</v>
      </c>
      <c r="F41" s="15">
        <v>0.72761707981105339</v>
      </c>
    </row>
    <row r="42" spans="2:16">
      <c r="C42" s="13">
        <v>7</v>
      </c>
      <c r="D42" s="13" t="s">
        <v>1</v>
      </c>
      <c r="E42" s="14" t="s">
        <v>2</v>
      </c>
      <c r="F42" s="13" t="s">
        <v>3</v>
      </c>
      <c r="G42" s="13" t="s">
        <v>4</v>
      </c>
      <c r="H42" s="13" t="s">
        <v>5</v>
      </c>
    </row>
    <row r="43" spans="2:16" ht="30">
      <c r="B43" s="31" t="s">
        <v>20</v>
      </c>
      <c r="C43" s="32" t="s">
        <v>22</v>
      </c>
      <c r="D43" s="32" t="s">
        <v>22</v>
      </c>
      <c r="E43" s="32" t="s">
        <v>22</v>
      </c>
      <c r="F43" s="32" t="s">
        <v>22</v>
      </c>
      <c r="G43" s="32" t="s">
        <v>22</v>
      </c>
      <c r="H43" s="32" t="s">
        <v>22</v>
      </c>
    </row>
    <row r="44" spans="2:16">
      <c r="B44" s="8">
        <v>1</v>
      </c>
      <c r="C44" s="3" t="s">
        <v>0</v>
      </c>
      <c r="D44" s="3" t="s">
        <v>0</v>
      </c>
      <c r="E44" s="5" t="s">
        <v>0</v>
      </c>
      <c r="F44" s="5" t="s">
        <v>0</v>
      </c>
      <c r="G44" s="5" t="s">
        <v>0</v>
      </c>
      <c r="H44" s="5" t="s">
        <v>0</v>
      </c>
    </row>
    <row r="45" spans="2:16">
      <c r="B45" s="8">
        <v>2</v>
      </c>
      <c r="C45" s="5">
        <v>0.10480225988700553</v>
      </c>
      <c r="D45" s="5">
        <v>1.8867924528301883E-2</v>
      </c>
      <c r="E45" s="5">
        <v>1.9230769230769162E-2</v>
      </c>
      <c r="F45" s="5">
        <v>1.9607843137254832E-2</v>
      </c>
      <c r="G45" s="5">
        <v>2.0000000000000018E-2</v>
      </c>
      <c r="H45" s="5">
        <v>2.0408163265306145E-2</v>
      </c>
      <c r="K45" s="41" t="s">
        <v>36</v>
      </c>
      <c r="L45" s="41"/>
      <c r="M45" s="41"/>
      <c r="N45" s="41"/>
      <c r="O45" s="41"/>
      <c r="P45" s="41"/>
    </row>
    <row r="46" spans="2:16">
      <c r="B46" s="8">
        <v>3</v>
      </c>
      <c r="C46" s="5">
        <v>9.3960646795246516E-2</v>
      </c>
      <c r="D46" s="5">
        <v>1.8867924528301883E-2</v>
      </c>
      <c r="E46" s="5">
        <v>1.9230769230769273E-2</v>
      </c>
      <c r="F46" s="5">
        <v>1.9607843137254943E-2</v>
      </c>
      <c r="G46" s="5">
        <v>2.0000000000000018E-2</v>
      </c>
      <c r="H46" s="5">
        <v>2.0408163265306034E-2</v>
      </c>
    </row>
    <row r="47" spans="2:16">
      <c r="B47" s="8">
        <v>4</v>
      </c>
      <c r="C47" s="5">
        <v>8.4070052395746719E-2</v>
      </c>
      <c r="D47" s="5">
        <v>1.8867924528301883E-2</v>
      </c>
      <c r="E47" s="5">
        <v>1.9230769230769162E-2</v>
      </c>
      <c r="F47" s="5">
        <v>1.9607843137254943E-2</v>
      </c>
      <c r="G47" s="5">
        <v>1.9999999999999907E-2</v>
      </c>
      <c r="H47" s="5">
        <v>2.0408163265306145E-2</v>
      </c>
    </row>
    <row r="48" spans="2:16">
      <c r="C48" s="13">
        <v>7</v>
      </c>
      <c r="D48" s="13">
        <v>6</v>
      </c>
      <c r="E48" s="14">
        <v>5</v>
      </c>
      <c r="F48" s="13" t="s">
        <v>33</v>
      </c>
    </row>
    <row r="49" spans="2:16" s="6" customFormat="1" ht="30">
      <c r="B49" s="31" t="s">
        <v>20</v>
      </c>
      <c r="C49" s="32" t="s">
        <v>22</v>
      </c>
      <c r="D49" s="32" t="s">
        <v>22</v>
      </c>
      <c r="E49" s="32" t="s">
        <v>22</v>
      </c>
      <c r="F49" s="32" t="s">
        <v>22</v>
      </c>
    </row>
    <row r="50" spans="2:16">
      <c r="B50" s="8">
        <v>1</v>
      </c>
      <c r="C50" s="5" t="s">
        <v>0</v>
      </c>
      <c r="D50" s="5" t="s">
        <v>0</v>
      </c>
      <c r="E50" s="5" t="s">
        <v>0</v>
      </c>
      <c r="F50" s="5" t="s">
        <v>0</v>
      </c>
    </row>
    <row r="51" spans="2:16">
      <c r="B51" s="8">
        <v>2</v>
      </c>
      <c r="C51" s="5">
        <v>0.10480225988700553</v>
      </c>
      <c r="D51" s="5">
        <v>9.1525423728813338E-2</v>
      </c>
      <c r="E51" s="5">
        <v>7.7683615819208907E-2</v>
      </c>
      <c r="F51" s="5">
        <v>0.20067512379551911</v>
      </c>
    </row>
    <row r="52" spans="2:16">
      <c r="B52" s="8">
        <v>3</v>
      </c>
      <c r="C52" s="5">
        <v>9.3960646795246516E-2</v>
      </c>
      <c r="D52" s="5">
        <v>8.3635300993571082E-2</v>
      </c>
      <c r="E52" s="5">
        <v>7.2326125073056691E-2</v>
      </c>
      <c r="F52" s="5">
        <v>0.14765700185642938</v>
      </c>
    </row>
    <row r="53" spans="2:16">
      <c r="B53" s="8">
        <v>4</v>
      </c>
      <c r="C53" s="5">
        <v>8.4070052395746719E-2</v>
      </c>
      <c r="D53" s="5">
        <v>7.629887108185418E-2</v>
      </c>
      <c r="E53" s="5">
        <v>6.7250607524070194E-2</v>
      </c>
      <c r="F53" s="5">
        <v>0.10803495415910447</v>
      </c>
    </row>
    <row r="57" spans="2:16" ht="15" customHeight="1">
      <c r="C57" s="43"/>
      <c r="D57" s="44"/>
      <c r="E57" s="37" t="s">
        <v>34</v>
      </c>
      <c r="F57" s="37"/>
      <c r="G57" s="37"/>
      <c r="H57" s="37"/>
    </row>
    <row r="58" spans="2:16">
      <c r="C58" s="44"/>
      <c r="D58" s="44"/>
      <c r="E58" s="37"/>
      <c r="F58" s="37"/>
      <c r="G58" s="37"/>
      <c r="H58" s="37"/>
    </row>
    <row r="59" spans="2:16">
      <c r="C59" s="44"/>
      <c r="D59" s="44"/>
      <c r="E59" s="37"/>
      <c r="F59" s="37"/>
      <c r="G59" s="37"/>
      <c r="H59" s="37"/>
    </row>
    <row r="60" spans="2:16">
      <c r="C60" s="44"/>
      <c r="D60" s="44"/>
      <c r="E60" s="37"/>
      <c r="F60" s="37"/>
      <c r="G60" s="37"/>
      <c r="H60" s="37"/>
    </row>
    <row r="61" spans="2:16">
      <c r="C61" s="44"/>
      <c r="D61" s="44"/>
      <c r="E61" s="37"/>
      <c r="F61" s="37"/>
      <c r="G61" s="37"/>
      <c r="H61" s="37"/>
    </row>
    <row r="62" spans="2:16">
      <c r="C62" s="44"/>
      <c r="D62" s="44"/>
      <c r="E62" s="37"/>
      <c r="F62" s="37"/>
      <c r="G62" s="37"/>
      <c r="H62" s="37"/>
    </row>
    <row r="63" spans="2:16">
      <c r="C63" s="44"/>
      <c r="D63" s="44"/>
      <c r="E63" s="37"/>
      <c r="F63" s="37"/>
      <c r="G63" s="37"/>
      <c r="H63" s="37"/>
      <c r="K63" s="41" t="s">
        <v>35</v>
      </c>
      <c r="L63" s="41"/>
      <c r="M63" s="41"/>
      <c r="N63" s="41"/>
      <c r="O63" s="41"/>
      <c r="P63" s="41"/>
    </row>
    <row r="64" spans="2:16">
      <c r="C64" s="44"/>
      <c r="D64" s="44"/>
      <c r="E64" s="37"/>
      <c r="F64" s="37"/>
      <c r="G64" s="37"/>
      <c r="H64" s="37"/>
    </row>
    <row r="65" spans="2:20">
      <c r="C65" s="44"/>
      <c r="D65" s="44"/>
      <c r="E65" s="37"/>
      <c r="F65" s="37"/>
      <c r="G65" s="37"/>
      <c r="H65" s="37"/>
    </row>
    <row r="66" spans="2:20">
      <c r="C66" s="44"/>
      <c r="D66" s="44"/>
      <c r="E66" s="37"/>
      <c r="F66" s="37"/>
      <c r="G66" s="37"/>
      <c r="H66" s="37"/>
    </row>
    <row r="67" spans="2:20">
      <c r="C67" s="44"/>
      <c r="D67" s="44"/>
      <c r="E67" s="37"/>
      <c r="F67" s="37"/>
      <c r="G67" s="37"/>
      <c r="H67" s="37"/>
    </row>
    <row r="68" spans="2:20">
      <c r="E68" s="37"/>
      <c r="F68" s="37"/>
      <c r="G68" s="37"/>
      <c r="H68" s="37"/>
    </row>
    <row r="69" spans="2:20">
      <c r="E69" s="37"/>
      <c r="F69" s="37"/>
      <c r="G69" s="37"/>
      <c r="H69" s="37"/>
    </row>
    <row r="70" spans="2:20">
      <c r="E70" s="37"/>
      <c r="F70" s="37"/>
      <c r="G70" s="37"/>
      <c r="H70" s="37"/>
    </row>
    <row r="71" spans="2:20">
      <c r="E71" s="37"/>
      <c r="F71" s="37"/>
      <c r="G71" s="37"/>
      <c r="H71" s="37"/>
    </row>
    <row r="72" spans="2:20">
      <c r="E72" s="37"/>
      <c r="F72" s="37"/>
      <c r="G72" s="37"/>
      <c r="H72" s="37"/>
    </row>
    <row r="73" spans="2:20">
      <c r="E73" s="37"/>
      <c r="F73" s="37"/>
      <c r="G73" s="37"/>
      <c r="H73" s="37"/>
    </row>
    <row r="74" spans="2:20">
      <c r="E74" s="37"/>
      <c r="F74" s="37"/>
      <c r="G74" s="37"/>
      <c r="H74" s="37"/>
    </row>
    <row r="75" spans="2:20">
      <c r="E75" s="37"/>
      <c r="F75" s="37"/>
      <c r="G75" s="37"/>
      <c r="H75" s="37"/>
    </row>
    <row r="76" spans="2:20">
      <c r="E76" s="37"/>
      <c r="F76" s="37"/>
      <c r="G76" s="37"/>
      <c r="H76" s="37"/>
    </row>
    <row r="77" spans="2:20">
      <c r="E77" s="16"/>
      <c r="F77" s="16"/>
      <c r="G77" s="16"/>
      <c r="H77" s="16"/>
    </row>
    <row r="78" spans="2:20">
      <c r="E78" s="16"/>
      <c r="F78" s="16"/>
      <c r="G78" s="16"/>
      <c r="H78" s="16"/>
    </row>
    <row r="79" spans="2:20">
      <c r="B79" s="17"/>
      <c r="C79" s="17"/>
      <c r="D79" s="17"/>
      <c r="E79" s="18"/>
      <c r="F79" s="18"/>
      <c r="G79" s="18"/>
      <c r="H79" s="18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2:20">
      <c r="B80" s="17"/>
      <c r="C80" s="17"/>
      <c r="D80" s="17"/>
      <c r="E80" s="19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2:20">
      <c r="B81" s="17"/>
      <c r="C81" s="17"/>
      <c r="D81" s="17"/>
      <c r="E81" s="19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2:20">
      <c r="B82" s="17"/>
      <c r="C82" s="17"/>
      <c r="D82" s="17"/>
      <c r="E82" s="19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</sheetData>
  <mergeCells count="8">
    <mergeCell ref="E57:H76"/>
    <mergeCell ref="B4:B8"/>
    <mergeCell ref="K10:P10"/>
    <mergeCell ref="K28:P28"/>
    <mergeCell ref="K45:P45"/>
    <mergeCell ref="K63:P63"/>
    <mergeCell ref="G11:I28"/>
    <mergeCell ref="C57:D6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25"/>
  <sheetViews>
    <sheetView topLeftCell="B1" workbookViewId="0">
      <selection activeCell="E8" sqref="E8"/>
    </sheetView>
  </sheetViews>
  <sheetFormatPr defaultRowHeight="15"/>
  <cols>
    <col min="1" max="1" width="15.7109375" style="9" customWidth="1"/>
    <col min="2" max="2" width="28.7109375" style="9" customWidth="1"/>
    <col min="3" max="10" width="15.7109375" style="9" customWidth="1"/>
    <col min="11" max="16384" width="9.140625" style="9"/>
  </cols>
  <sheetData>
    <row r="1" spans="2:9" ht="74.25" customHeight="1">
      <c r="B1" s="9" t="s">
        <v>11</v>
      </c>
      <c r="C1" s="10" t="s">
        <v>12</v>
      </c>
      <c r="D1" s="22"/>
      <c r="E1" s="22"/>
      <c r="F1" s="23" t="s">
        <v>13</v>
      </c>
      <c r="G1" s="22"/>
      <c r="H1" s="22"/>
    </row>
    <row r="2" spans="2:9" ht="83.25" customHeight="1">
      <c r="D2" s="25"/>
      <c r="F2" s="27" t="s">
        <v>7</v>
      </c>
      <c r="H2" s="24"/>
    </row>
    <row r="3" spans="2:9" ht="83.25" customHeight="1">
      <c r="D3" s="23" t="s">
        <v>15</v>
      </c>
      <c r="E3" s="27" t="s">
        <v>8</v>
      </c>
      <c r="F3" s="29" t="s">
        <v>17</v>
      </c>
      <c r="G3" s="27" t="s">
        <v>9</v>
      </c>
      <c r="H3" s="23" t="s">
        <v>14</v>
      </c>
    </row>
    <row r="4" spans="2:9" ht="83.25" customHeight="1">
      <c r="D4" s="24"/>
      <c r="F4" s="27" t="s">
        <v>6</v>
      </c>
      <c r="H4" s="24"/>
    </row>
    <row r="5" spans="2:9" ht="74.25" customHeight="1">
      <c r="D5" s="22"/>
      <c r="E5" s="22"/>
      <c r="F5" s="23" t="s">
        <v>16</v>
      </c>
      <c r="G5" s="22"/>
      <c r="H5" s="22"/>
      <c r="I5" s="28" t="s">
        <v>10</v>
      </c>
    </row>
    <row r="6" spans="2:9" ht="74.25" customHeight="1"/>
    <row r="7" spans="2:9" ht="74.25" customHeight="1"/>
    <row r="8" spans="2:9" ht="74.25" customHeight="1"/>
    <row r="9" spans="2:9" ht="74.25" customHeight="1"/>
    <row r="10" spans="2:9" ht="74.25" customHeight="1"/>
    <row r="11" spans="2:9" ht="74.25" customHeight="1"/>
    <row r="12" spans="2:9" ht="74.25" customHeight="1"/>
    <row r="13" spans="2:9" ht="74.25" customHeight="1"/>
    <row r="14" spans="2:9" ht="74.25" customHeight="1"/>
    <row r="15" spans="2:9" ht="74.25" customHeight="1"/>
    <row r="16" spans="2:9" ht="74.25" customHeight="1"/>
    <row r="17" ht="74.25" customHeight="1"/>
    <row r="18" ht="74.25" customHeight="1"/>
    <row r="19" ht="74.25" customHeight="1"/>
    <row r="20" ht="74.25" customHeight="1"/>
    <row r="21" ht="74.25" customHeight="1"/>
    <row r="22" ht="74.25" customHeight="1"/>
    <row r="23" ht="74.25" customHeight="1"/>
    <row r="24" ht="74.25" customHeight="1"/>
    <row r="25" ht="74.2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J23" sqref="J23"/>
    </sheetView>
  </sheetViews>
  <sheetFormatPr defaultRowHeight="15"/>
  <cols>
    <col min="1" max="1" width="9.140625" style="45"/>
    <col min="2" max="5" width="19.42578125" style="45" customWidth="1"/>
    <col min="6" max="7" width="9.140625" style="45"/>
    <col min="8" max="8" width="22.42578125" style="45" customWidth="1"/>
    <col min="9" max="16384" width="9.140625" style="45"/>
  </cols>
  <sheetData>
    <row r="2" spans="2:5">
      <c r="B2" s="30" t="s">
        <v>18</v>
      </c>
      <c r="C2" s="1"/>
      <c r="D2" s="1"/>
      <c r="E2" s="2"/>
    </row>
    <row r="3" spans="2:5">
      <c r="B3" s="1"/>
      <c r="C3" s="1"/>
      <c r="D3" s="1"/>
      <c r="E3" s="2"/>
    </row>
    <row r="4" spans="2:5" ht="45">
      <c r="B4" s="38" t="s">
        <v>19</v>
      </c>
      <c r="C4" s="31" t="s">
        <v>20</v>
      </c>
      <c r="D4" s="31" t="s">
        <v>21</v>
      </c>
      <c r="E4" s="32" t="s">
        <v>22</v>
      </c>
    </row>
    <row r="5" spans="2:5">
      <c r="B5" s="38"/>
      <c r="C5" s="8">
        <v>1</v>
      </c>
      <c r="D5" s="7">
        <f>1-(59/60)*(58/59)*(57/58)*(56/57)*(55/56)*(54/55)*(53/54)</f>
        <v>0.11666666666666681</v>
      </c>
      <c r="E5" s="3" t="s">
        <v>0</v>
      </c>
    </row>
    <row r="6" spans="2:5">
      <c r="B6" s="38"/>
      <c r="C6" s="8">
        <v>2</v>
      </c>
      <c r="D6" s="7">
        <f>1-(58/60)*(57/59)*(56/58)*(55/57)*(54/56)*(53/55)*(52/54)</f>
        <v>0.22146892655367234</v>
      </c>
      <c r="E6" s="5">
        <f>D6-D5</f>
        <v>0.10480225988700553</v>
      </c>
    </row>
    <row r="7" spans="2:5">
      <c r="B7" s="38"/>
      <c r="C7" s="8">
        <v>3</v>
      </c>
      <c r="D7" s="7">
        <f>1-(57/60)*(56/59)*(55/58)*(54/57)*(53/56)*(52/55)*(51/54)</f>
        <v>0.31542957334891886</v>
      </c>
      <c r="E7" s="5">
        <f>D7-D6</f>
        <v>9.3960646795246516E-2</v>
      </c>
    </row>
    <row r="8" spans="2:5">
      <c r="B8" s="38"/>
      <c r="C8" s="8">
        <v>4</v>
      </c>
      <c r="D8" s="7">
        <f>1-(56/60)*(55/59)*(54/58)*(53/57)*(52/56)*(51/55)*(50/54)</f>
        <v>0.39949962574466558</v>
      </c>
      <c r="E8" s="5">
        <f>D8-D7</f>
        <v>8.4070052395746719E-2</v>
      </c>
    </row>
    <row r="9" spans="2:5">
      <c r="B9" s="1"/>
      <c r="C9" s="6"/>
      <c r="D9" s="6"/>
      <c r="E9" s="2"/>
    </row>
    <row r="10" spans="2:5" ht="45">
      <c r="B10" s="9"/>
      <c r="C10" s="31" t="s">
        <v>20</v>
      </c>
      <c r="D10" s="31" t="s">
        <v>30</v>
      </c>
      <c r="E10" s="32" t="s">
        <v>22</v>
      </c>
    </row>
    <row r="11" spans="2:5">
      <c r="B11" s="9"/>
      <c r="C11" s="8">
        <v>1</v>
      </c>
      <c r="D11" s="7">
        <f>1-(59/60)*(58/59)*(57/58)*(56/57)*(55/56)*(54/55)*(53/54)</f>
        <v>0.11666666666666681</v>
      </c>
      <c r="E11" s="3" t="s">
        <v>0</v>
      </c>
    </row>
    <row r="12" spans="2:5">
      <c r="B12" s="9"/>
      <c r="C12" s="8">
        <v>2</v>
      </c>
      <c r="D12" s="7">
        <f>1-(58/60)*(57/59)*(56/58)*(55/57)*(54/56)*(53/55)*(52/54)</f>
        <v>0.22146892655367234</v>
      </c>
      <c r="E12" s="5">
        <f>D12-D11</f>
        <v>0.10480225988700553</v>
      </c>
    </row>
    <row r="13" spans="2:5">
      <c r="B13" s="9"/>
      <c r="C13" s="8">
        <v>3</v>
      </c>
      <c r="D13" s="7">
        <f>1-(57/60)*(56/59)*(55/58)*(54/57)*(53/56)*(52/55)*(51/54)</f>
        <v>0.31542957334891886</v>
      </c>
      <c r="E13" s="5">
        <f>D13-D12</f>
        <v>9.3960646795246516E-2</v>
      </c>
    </row>
    <row r="14" spans="2:5">
      <c r="B14" s="9"/>
      <c r="C14" s="8">
        <v>4</v>
      </c>
      <c r="D14" s="7">
        <f>1-(56/60)*(55/59)*(54/58)*(53/57)*(52/56)*(51/55)*(50/54)</f>
        <v>0.39949962574466558</v>
      </c>
      <c r="E14" s="5">
        <f>D14-D13</f>
        <v>8.4070052395746719E-2</v>
      </c>
    </row>
    <row r="15" spans="2:5">
      <c r="B15" s="1"/>
      <c r="C15" s="1"/>
      <c r="D15" s="1"/>
      <c r="E15" s="2"/>
    </row>
    <row r="16" spans="2:5" ht="45">
      <c r="B16" s="1"/>
      <c r="C16" s="31" t="s">
        <v>20</v>
      </c>
      <c r="D16" s="31" t="s">
        <v>31</v>
      </c>
      <c r="E16" s="32" t="s">
        <v>22</v>
      </c>
    </row>
    <row r="17" spans="2:8">
      <c r="B17" s="1"/>
      <c r="C17" s="8">
        <v>1</v>
      </c>
      <c r="D17" s="7">
        <f>1-(59/60)*(58/59)*(57/58)*(56/57)*(55/56)*(54/55)*(53/54)</f>
        <v>0.11666666666666681</v>
      </c>
      <c r="E17" s="3" t="s">
        <v>0</v>
      </c>
    </row>
    <row r="18" spans="2:8">
      <c r="B18" s="1"/>
      <c r="C18" s="8">
        <v>2</v>
      </c>
      <c r="D18" s="7">
        <f>1-(58/60)*(57/59)*(56/58)*(55/57)*(54/56)*(53/55)*(52/54)</f>
        <v>0.22146892655367234</v>
      </c>
      <c r="E18" s="5">
        <f>D18-D17</f>
        <v>0.10480225988700553</v>
      </c>
    </row>
    <row r="19" spans="2:8">
      <c r="B19" s="1"/>
      <c r="C19" s="8">
        <v>3</v>
      </c>
      <c r="D19" s="7">
        <f>1-(57/60)*(56/59)*(55/58)*(54/57)*(53/56)*(52/55)*(51/54)</f>
        <v>0.31542957334891886</v>
      </c>
      <c r="E19" s="5">
        <f>D19-D18</f>
        <v>9.3960646795246516E-2</v>
      </c>
    </row>
    <row r="20" spans="2:8">
      <c r="B20" s="1"/>
      <c r="C20" s="8">
        <v>4</v>
      </c>
      <c r="D20" s="7">
        <f>1-(56/60)*(55/59)*(54/58)*(53/57)*(52/56)*(51/55)*(50/54)</f>
        <v>0.39949962574466558</v>
      </c>
      <c r="E20" s="5">
        <f>D20-D19</f>
        <v>8.4070052395746719E-2</v>
      </c>
    </row>
    <row r="21" spans="2:8">
      <c r="B21" s="1"/>
      <c r="C21" s="36" t="s">
        <v>29</v>
      </c>
      <c r="D21" s="1"/>
      <c r="E21" s="2"/>
    </row>
    <row r="22" spans="2:8" ht="45">
      <c r="B22" s="1"/>
      <c r="C22" s="31" t="s">
        <v>20</v>
      </c>
      <c r="D22" s="31" t="s">
        <v>32</v>
      </c>
      <c r="E22" s="32" t="s">
        <v>22</v>
      </c>
      <c r="H22" s="46" t="s">
        <v>40</v>
      </c>
    </row>
    <row r="23" spans="2:8">
      <c r="B23" s="1"/>
      <c r="C23" s="8">
        <v>1</v>
      </c>
      <c r="D23" s="7">
        <f>1-(1-D5)*(1-D11)*(1-D17)</f>
        <v>0.31075462962962996</v>
      </c>
      <c r="E23" s="3" t="s">
        <v>0</v>
      </c>
      <c r="H23" s="47">
        <f>D23-'Вероятности текущий муллиган'!D23</f>
        <v>3.9504629629629529E-2</v>
      </c>
    </row>
    <row r="24" spans="2:8">
      <c r="B24" s="1"/>
      <c r="C24" s="8">
        <v>2</v>
      </c>
      <c r="D24" s="7">
        <f t="shared" ref="D24:D26" si="0">1-(1-D6)*(1-D12)*(1-D18)</f>
        <v>0.52812403879151704</v>
      </c>
      <c r="E24" s="5">
        <f>D24-D23</f>
        <v>0.21736940916188707</v>
      </c>
      <c r="H24" s="47">
        <f>D24-'Вероятности текущий муллиган'!D24</f>
        <v>5.6198914995997495E-2</v>
      </c>
    </row>
    <row r="25" spans="2:8">
      <c r="B25" s="1"/>
      <c r="C25" s="8">
        <v>3</v>
      </c>
      <c r="D25" s="7">
        <f t="shared" si="0"/>
        <v>0.67918519552735623</v>
      </c>
      <c r="E25" s="5">
        <f>D25-D24</f>
        <v>0.1510611567358392</v>
      </c>
      <c r="H25" s="47">
        <f>D25-'Вероятности текущий муллиган'!D25</f>
        <v>5.9603069875407311E-2</v>
      </c>
    </row>
    <row r="26" spans="2:8">
      <c r="B26" s="1"/>
      <c r="C26" s="8">
        <v>4</v>
      </c>
      <c r="D26" s="7">
        <f t="shared" si="0"/>
        <v>0.78345914500504621</v>
      </c>
      <c r="E26" s="5">
        <f>D26-D25</f>
        <v>0.10427394947768998</v>
      </c>
      <c r="H26" s="47">
        <f>D26-'Вероятности текущий муллиган'!D26</f>
        <v>5.5842065193992818E-2</v>
      </c>
    </row>
  </sheetData>
  <mergeCells count="1">
    <mergeCell ref="B4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Вероятности текущий муллиган</vt:lpstr>
      <vt:lpstr>правило буравчика</vt:lpstr>
      <vt:lpstr>Новое правило муллигана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Назар</cp:lastModifiedBy>
  <dcterms:created xsi:type="dcterms:W3CDTF">2018-12-03T10:08:23Z</dcterms:created>
  <dcterms:modified xsi:type="dcterms:W3CDTF">2019-03-31T22:35:07Z</dcterms:modified>
</cp:coreProperties>
</file>